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3F70C680-D588-4AB2-B051-CC3124F4B6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Print_Area" localSheetId="0">Arkusz1!$A$1:$K$80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1" l="1"/>
  <c r="F101" i="1"/>
  <c r="H101" i="1" s="1"/>
  <c r="I101" i="1" s="1"/>
  <c r="F100" i="1"/>
  <c r="H100" i="1" s="1"/>
  <c r="I100" i="1" s="1"/>
  <c r="F99" i="1"/>
  <c r="H99" i="1" s="1"/>
  <c r="I99" i="1" s="1"/>
  <c r="H88" i="1"/>
  <c r="H87" i="1"/>
  <c r="H74" i="1"/>
  <c r="H73" i="1"/>
  <c r="H72" i="1"/>
  <c r="H56" i="1"/>
  <c r="H55" i="1"/>
  <c r="H42" i="1"/>
  <c r="H41" i="1"/>
  <c r="H40" i="1"/>
  <c r="H26" i="1"/>
  <c r="H25" i="1"/>
  <c r="F63" i="1" l="1"/>
  <c r="H63" i="1" s="1"/>
  <c r="F58" i="1"/>
  <c r="H58" i="1" s="1"/>
  <c r="D61" i="1"/>
  <c r="D60" i="1"/>
  <c r="H60" i="1" s="1"/>
  <c r="F31" i="1"/>
  <c r="H31" i="1" s="1"/>
  <c r="F15" i="1"/>
  <c r="H15" i="1" s="1"/>
  <c r="H61" i="1" l="1"/>
  <c r="J61" i="1" s="1"/>
  <c r="J60" i="1"/>
  <c r="K60" i="1" s="1"/>
  <c r="J87" i="1"/>
  <c r="K87" i="1" s="1"/>
  <c r="J88" i="1"/>
  <c r="K88" i="1" s="1"/>
  <c r="J15" i="1"/>
  <c r="K15" i="1" s="1"/>
  <c r="J31" i="1"/>
  <c r="K31" i="1" s="1"/>
  <c r="J63" i="1"/>
  <c r="K63" i="1" s="1"/>
  <c r="K61" i="1" l="1"/>
  <c r="K89" i="1"/>
  <c r="H9" i="1"/>
  <c r="J9" i="1" s="1"/>
  <c r="F43" i="1"/>
  <c r="F28" i="1"/>
  <c r="F12" i="1"/>
  <c r="F77" i="1"/>
  <c r="D77" i="1"/>
  <c r="F76" i="1"/>
  <c r="D76" i="1"/>
  <c r="J72" i="1"/>
  <c r="K72" i="1" s="1"/>
  <c r="F62" i="1"/>
  <c r="D62" i="1"/>
  <c r="H62" i="1" s="1"/>
  <c r="D59" i="1"/>
  <c r="H59" i="1" s="1"/>
  <c r="D45" i="1"/>
  <c r="H45" i="1" s="1"/>
  <c r="F44" i="1"/>
  <c r="D44" i="1"/>
  <c r="J40" i="1"/>
  <c r="K40" i="1" s="1"/>
  <c r="D30" i="1"/>
  <c r="H30" i="1" s="1"/>
  <c r="F29" i="1"/>
  <c r="D29" i="1"/>
  <c r="H29" i="1" s="1"/>
  <c r="J25" i="1"/>
  <c r="K25" i="1" s="1"/>
  <c r="D14" i="1"/>
  <c r="H14" i="1" s="1"/>
  <c r="F13" i="1"/>
  <c r="D13" i="1"/>
  <c r="H77" i="1" l="1"/>
  <c r="F32" i="1"/>
  <c r="H32" i="1" s="1"/>
  <c r="J32" i="1" s="1"/>
  <c r="K32" i="1" s="1"/>
  <c r="H28" i="1"/>
  <c r="H76" i="1"/>
  <c r="F46" i="1"/>
  <c r="H46" i="1" s="1"/>
  <c r="J46" i="1" s="1"/>
  <c r="K46" i="1" s="1"/>
  <c r="H43" i="1"/>
  <c r="H44" i="1"/>
  <c r="J44" i="1" s="1"/>
  <c r="K44" i="1" s="1"/>
  <c r="K9" i="1"/>
  <c r="H13" i="1"/>
  <c r="J13" i="1" s="1"/>
  <c r="K13" i="1" s="1"/>
  <c r="J59" i="1"/>
  <c r="K59" i="1" s="1"/>
  <c r="J62" i="1"/>
  <c r="K62" i="1" s="1"/>
  <c r="J76" i="1"/>
  <c r="K76" i="1" s="1"/>
  <c r="J29" i="1"/>
  <c r="K29" i="1" s="1"/>
  <c r="J77" i="1"/>
  <c r="K77" i="1" s="1"/>
  <c r="F75" i="1"/>
  <c r="H75" i="1" s="1"/>
  <c r="J73" i="1"/>
  <c r="K73" i="1" s="1"/>
  <c r="F64" i="1"/>
  <c r="J58" i="1"/>
  <c r="K58" i="1" s="1"/>
  <c r="F47" i="1"/>
  <c r="J26" i="1"/>
  <c r="K26" i="1" s="1"/>
  <c r="H10" i="1"/>
  <c r="J10" i="1" s="1"/>
  <c r="K10" i="1" s="1"/>
  <c r="J14" i="1"/>
  <c r="K14" i="1" s="1"/>
  <c r="J30" i="1"/>
  <c r="K30" i="1" s="1"/>
  <c r="J45" i="1"/>
  <c r="K45" i="1" s="1"/>
  <c r="J42" i="1"/>
  <c r="K42" i="1" s="1"/>
  <c r="J56" i="1"/>
  <c r="K56" i="1" s="1"/>
  <c r="J74" i="1"/>
  <c r="K74" i="1" s="1"/>
  <c r="H12" i="1"/>
  <c r="F16" i="1"/>
  <c r="H16" i="1" s="1"/>
  <c r="J41" i="1"/>
  <c r="K41" i="1" s="1"/>
  <c r="J55" i="1"/>
  <c r="K55" i="1" s="1"/>
  <c r="H64" i="1" l="1"/>
  <c r="J64" i="1" s="1"/>
  <c r="K64" i="1" s="1"/>
  <c r="K65" i="1" s="1"/>
  <c r="H47" i="1"/>
  <c r="J47" i="1" s="1"/>
  <c r="K47" i="1" s="1"/>
  <c r="F79" i="1"/>
  <c r="F78" i="1"/>
  <c r="J75" i="1"/>
  <c r="K75" i="1" s="1"/>
  <c r="J43" i="1"/>
  <c r="K43" i="1" s="1"/>
  <c r="J28" i="1"/>
  <c r="K28" i="1" s="1"/>
  <c r="K33" i="1" s="1"/>
  <c r="J16" i="1"/>
  <c r="K16" i="1" s="1"/>
  <c r="J12" i="1"/>
  <c r="K12" i="1" s="1"/>
  <c r="H78" i="1" l="1"/>
  <c r="J78" i="1" s="1"/>
  <c r="K78" i="1" s="1"/>
  <c r="H79" i="1"/>
  <c r="J79" i="1" s="1"/>
  <c r="K79" i="1" s="1"/>
  <c r="K48" i="1"/>
  <c r="K17" i="1"/>
  <c r="F98" i="1"/>
  <c r="H98" i="1" s="1"/>
  <c r="I98" i="1" s="1"/>
  <c r="I102" i="1" s="1"/>
  <c r="K80" i="1" l="1"/>
  <c r="K91" i="1" s="1"/>
  <c r="S115" i="1" l="1"/>
  <c r="S116" i="1" s="1"/>
  <c r="S117" i="1" s="1"/>
  <c r="K105" i="1"/>
  <c r="K106" i="1" s="1"/>
  <c r="K107" i="1" s="1"/>
  <c r="K108" i="1" l="1"/>
  <c r="K109" i="1" s="1"/>
</calcChain>
</file>

<file path=xl/sharedStrings.xml><?xml version="1.0" encoding="utf-8"?>
<sst xmlns="http://schemas.openxmlformats.org/spreadsheetml/2006/main" count="260" uniqueCount="76">
  <si>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</si>
  <si>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</si>
  <si>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</si>
  <si>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</si>
  <si>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</si>
  <si>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</si>
  <si>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</si>
  <si>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</si>
  <si>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</si>
  <si>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</si>
  <si>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</si>
  <si>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</si>
  <si>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</si>
  <si>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</si>
  <si>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</si>
  <si>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</si>
  <si>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</si>
  <si>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</si>
  <si>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</si>
  <si>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</si>
  <si>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</si>
  <si>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</si>
  <si>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</si>
  <si>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</si>
  <si>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</si>
  <si>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</si>
  <si>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</si>
  <si>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</si>
  <si>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</si>
  <si>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 xml:space="preserve">Wykonawca może skorzystać z przygotowanego przez Zamawiającego kalkulatora stanowiącego Załącznik nr 3a do SIWZ, przy czym  wyliczenia z kalkulatora nie  stanowią podstawy do jakichkolwiek roszczeń Wykonawcy w stosunku do Zamawiającego i sam kalkulator nie stanowi załącznika do oferty. </t>
  </si>
  <si>
    <t>Składnik stały stawki sieciowej [zł/m-c]</t>
  </si>
  <si>
    <t xml:space="preserve">Razem brutto </t>
  </si>
  <si>
    <t xml:space="preserve">Stawka opłaty przejściowej [zł/m-c]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</si>
  <si>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</si>
  <si>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</si>
  <si>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</si>
  <si>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</si>
  <si>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</si>
  <si>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</si>
  <si>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</si>
  <si>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Kogeneracyjna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</si>
  <si>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</si>
  <si>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</si>
  <si>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</si>
  <si>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do 500 do 1 200 kWh</t>
  </si>
  <si>
    <t>Stawka opłaty przejściowej [zł/m-c]  roczne zużycie energii powyżej 1 200 kWh</t>
  </si>
  <si>
    <t>6. OPŁATA MOCOWA</t>
  </si>
  <si>
    <t>1.  OPŁATA ZA ŚWIADCZONE USŁUGI DYSTRYBUCJI – GRUPA TARYFOWA C11</t>
  </si>
  <si>
    <t>2. OPŁATA ZA ŚWIADCZONE USŁUGI DYSTRYBUCJI – GRUPA TARYFOWA C11o</t>
  </si>
  <si>
    <t>3.  OPŁATA ZA ŚWIADCZONE USŁUGI DYSTRYBUCJI – GRUPA TARYFOWA C12a</t>
  </si>
  <si>
    <t xml:space="preserve">4.  OPŁATA ZA ŚWIADCZONE USŁUGI DYSTRYBUCJI – GRUPA TARYFOWA G11 1 faza </t>
  </si>
  <si>
    <t>5.  OPŁATA ZA ŚWIADCZONE USŁUGI DYSTRYBUCJI – GRUPA TARYFOWA G12 1 faza zużycie do 500 kWh/rok</t>
  </si>
  <si>
    <t>RAZEM BRUTTO DLA TABELI NR 6 od poz. 1. do  2.</t>
  </si>
  <si>
    <t>7.  ENERGIA CZYNNA</t>
  </si>
  <si>
    <t>Ilość energii elektrycznej (kWh) - wielkość planowana bez zwiększenia</t>
  </si>
  <si>
    <t>Zamówienie planowane wraz ze zwiększeniem brutto (zamówienie planowane  wraz ze zwiększeniem netto x 1,23):</t>
  </si>
  <si>
    <t>Suma brutto (podsumowanie wartości z Tabel od nr 1 do 7:</t>
  </si>
  <si>
    <t>Podsumowanie wartości  wraz ze zwiększeniem: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</si>
  <si>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</si>
  <si>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</si>
  <si>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</si>
  <si>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RAZEM  BRUTTO DLA TABELI NR 5 od poz. 1. do 8.</t>
  </si>
  <si>
    <t>RAZEM  BRUTTO DLA TABELI NR 4 od poz. 1. do 8.</t>
  </si>
  <si>
    <t>RAZEM  BRUTTO DLA TABELI NR 3 od poz. 1. do 8.</t>
  </si>
  <si>
    <t>RAZEM  BRUTTO DLA TABELI NR 2 od poz. 1. do 8.</t>
  </si>
  <si>
    <t>RAZEM  BRUTTO DLA TABELI NR 1 od poz. 1. do 8.</t>
  </si>
  <si>
    <t xml:space="preserve">Wartość dystrybucji brutto łącznie (Tabela od nr 1 do  6): </t>
  </si>
  <si>
    <t>Suma netto (suma brutto/1,23)</t>
  </si>
  <si>
    <t>Zamówienie planowane wraz ze zwiększeniem netto (suma netto + wartość zwiększenia netto):</t>
  </si>
  <si>
    <t xml:space="preserve">Załącznik nr 3a do SWZ - kalkulator </t>
  </si>
  <si>
    <t xml:space="preserve">„Kompleksowa dostawa energii elektrycznej wraz z usługą dystrybucji do Gminy Miedzichowo w okresie od 01.01.2022 r. do 31.12.2022 r.” </t>
  </si>
  <si>
    <t>Energia elektryczna (czynna)  dla Taryf G11 - rok 2022</t>
  </si>
  <si>
    <t>Energia elektryczna (czynna)  dla Taryf G12 I strefa - rok 2022</t>
  </si>
  <si>
    <t>Energia elektryczna (czynna)  dla Taryf C12 II strefa - rok 2022</t>
  </si>
  <si>
    <t>Energia elektryczna (czynna)  dla Taryf CXX - rok 2022</t>
  </si>
  <si>
    <t>Zwiększenie zamówienia netto o 20% (suma netto x 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</si>
</sst>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#,##0.00;[Red]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3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3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3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/>
    <xf numFmtId="0" fontId="2" fillId="0" borderId="0" xfId="0" applyFont="1" applyAlignment="1"/>
    <xf numFmtId="9" fontId="2" fillId="0" borderId="0" xfId="0" applyNumberFormat="1" applyFont="1" applyFill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4" fontId="3" fillId="0" borderId="1" xfId="0" applyNumberFormat="1" applyFont="1" applyFill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0"/>
  <sheetViews>
    <sheetView showGridLines="0" tabSelected="1" topLeftCell="A91" zoomScale="90" zoomScaleNormal="90" workbookViewId="0">
      <selection activeCell="C104" sqref="C104"/>
    </sheetView>
  </sheetViews>
  <sheetFormatPr defaultColWidth="9.1796875" defaultRowHeight="13" x14ac:dyDescent="0.3"/>
  <cols>
    <col min="1" max="1" width="5.81640625" style="29" customWidth="1"/>
    <col min="2" max="2" width="6.81640625" style="29" customWidth="1"/>
    <col min="3" max="3" width="49.81640625" style="29" customWidth="1"/>
    <col min="4" max="4" width="12.54296875" style="29" customWidth="1"/>
    <col min="5" max="5" width="13.36328125" style="29" customWidth="1"/>
    <col min="6" max="6" width="14.81640625" style="29" customWidth="1"/>
    <col min="7" max="7" width="15.36328125" style="29" customWidth="1"/>
    <col min="8" max="8" width="14.36328125" style="29" customWidth="1"/>
    <col min="9" max="9" width="13" style="29" customWidth="1"/>
    <col min="10" max="10" width="14.6328125" style="29" customWidth="1"/>
    <col min="11" max="11" width="15.7265625" style="29" customWidth="1"/>
    <col min="12" max="12" width="5.1796875" style="29" customWidth="1"/>
    <col min="13" max="13" width="38.26953125" style="29" customWidth="1"/>
    <col min="14" max="14" width="14" style="29" customWidth="1"/>
    <col min="15" max="15" width="11.26953125" style="29" customWidth="1"/>
    <col min="16" max="16" width="13.453125" style="29" customWidth="1"/>
    <col min="17" max="17" width="14.453125" style="29" customWidth="1"/>
    <col min="18" max="18" width="15.26953125" style="29" customWidth="1"/>
    <col min="19" max="19" width="12.7265625" style="29" customWidth="1"/>
    <col min="20" max="20" width="12.54296875" style="29" customWidth="1"/>
    <col min="21" max="21" width="13.54296875" style="29" customWidth="1"/>
    <col min="22" max="16384" width="9.1796875" style="29"/>
  </cols>
  <sheetData>
    <row r="1" spans="1:11" x14ac:dyDescent="0.3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3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3">
      <c r="B3" s="64"/>
      <c r="C3" s="64"/>
      <c r="D3" s="30"/>
    </row>
    <row r="4" spans="1:11" s="31" customFormat="1" x14ac:dyDescent="0.3">
      <c r="B4" s="52" t="s">
        <v>0</v>
      </c>
      <c r="C4" s="52" t="s">
        <v>1</v>
      </c>
      <c r="D4" s="52" t="s">
        <v>22</v>
      </c>
      <c r="E4" s="53" t="s">
        <v>33</v>
      </c>
      <c r="F4" s="52" t="s">
        <v>34</v>
      </c>
      <c r="G4" s="52" t="s">
        <v>2</v>
      </c>
      <c r="H4" s="53" t="s">
        <v>25</v>
      </c>
      <c r="I4" s="52" t="s">
        <v>3</v>
      </c>
      <c r="J4" s="52"/>
      <c r="K4" s="52" t="s">
        <v>23</v>
      </c>
    </row>
    <row r="5" spans="1:11" s="31" customFormat="1" x14ac:dyDescent="0.3">
      <c r="B5" s="52"/>
      <c r="C5" s="52"/>
      <c r="D5" s="52"/>
      <c r="E5" s="54"/>
      <c r="F5" s="52"/>
      <c r="G5" s="52"/>
      <c r="H5" s="54"/>
      <c r="I5" s="52"/>
      <c r="J5" s="52"/>
      <c r="K5" s="52"/>
    </row>
    <row r="6" spans="1:11" s="31" customFormat="1" ht="39" x14ac:dyDescent="0.3">
      <c r="B6" s="52"/>
      <c r="C6" s="52"/>
      <c r="D6" s="52"/>
      <c r="E6" s="55"/>
      <c r="F6" s="52"/>
      <c r="G6" s="52"/>
      <c r="H6" s="54"/>
      <c r="I6" s="1" t="s">
        <v>4</v>
      </c>
      <c r="J6" s="2" t="s">
        <v>18</v>
      </c>
      <c r="K6" s="52"/>
    </row>
    <row r="7" spans="1:11" x14ac:dyDescent="0.3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4">
        <v>9</v>
      </c>
      <c r="K7" s="3">
        <v>10</v>
      </c>
    </row>
    <row r="8" spans="1:11" x14ac:dyDescent="0.3">
      <c r="B8" s="46" t="s">
        <v>47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x14ac:dyDescent="0.3">
      <c r="B9" s="3" t="s">
        <v>5</v>
      </c>
      <c r="C9" s="5" t="s">
        <v>17</v>
      </c>
      <c r="D9" s="6">
        <v>12</v>
      </c>
      <c r="E9" s="6" t="s">
        <v>19</v>
      </c>
      <c r="F9" s="7">
        <v>62</v>
      </c>
      <c r="G9" s="8">
        <v>4.03</v>
      </c>
      <c r="H9" s="9">
        <f>ROUND(D9*F9*G9,2)</f>
        <v>2998.32</v>
      </c>
      <c r="I9" s="10">
        <v>23</v>
      </c>
      <c r="J9" s="9">
        <f>ROUND(H9*0.23,2)</f>
        <v>689.61</v>
      </c>
      <c r="K9" s="9">
        <f>ROUND(H9+J9,2)</f>
        <v>3687.93</v>
      </c>
    </row>
    <row r="10" spans="1:11" x14ac:dyDescent="0.3">
      <c r="B10" s="3" t="s">
        <v>6</v>
      </c>
      <c r="C10" s="11" t="s">
        <v>7</v>
      </c>
      <c r="D10" s="6">
        <v>1</v>
      </c>
      <c r="E10" s="6" t="s">
        <v>20</v>
      </c>
      <c r="F10" s="7">
        <v>3757</v>
      </c>
      <c r="G10" s="8">
        <v>0.1467</v>
      </c>
      <c r="H10" s="9">
        <f>ROUND(D10*F10*G10,2)</f>
        <v>551.15</v>
      </c>
      <c r="I10" s="10">
        <v>23</v>
      </c>
      <c r="J10" s="9">
        <f>ROUND(H10*0.23,2)</f>
        <v>126.76</v>
      </c>
      <c r="K10" s="9">
        <f>ROUND(H10+J10,2)</f>
        <v>677.91</v>
      </c>
    </row>
    <row r="11" spans="1:11" x14ac:dyDescent="0.3">
      <c r="B11" s="3" t="s">
        <v>8</v>
      </c>
      <c r="C11" s="11" t="s">
        <v>9</v>
      </c>
      <c r="D11" s="6" t="s">
        <v>21</v>
      </c>
      <c r="E11" s="6" t="s">
        <v>21</v>
      </c>
      <c r="F11" s="7" t="s">
        <v>21</v>
      </c>
      <c r="G11" s="8" t="s">
        <v>21</v>
      </c>
      <c r="H11" s="9" t="s">
        <v>21</v>
      </c>
      <c r="I11" s="10" t="s">
        <v>21</v>
      </c>
      <c r="J11" s="9" t="s">
        <v>21</v>
      </c>
      <c r="K11" s="9" t="s">
        <v>21</v>
      </c>
    </row>
    <row r="12" spans="1:11" x14ac:dyDescent="0.3">
      <c r="B12" s="3" t="s">
        <v>10</v>
      </c>
      <c r="C12" s="11" t="s">
        <v>11</v>
      </c>
      <c r="D12" s="6">
        <v>1</v>
      </c>
      <c r="E12" s="6" t="s">
        <v>20</v>
      </c>
      <c r="F12" s="7">
        <f>F10</f>
        <v>3757</v>
      </c>
      <c r="G12" s="8">
        <v>1.0200000000000001E-2</v>
      </c>
      <c r="H12" s="9">
        <f>ROUND(D12*F12*G12,2)</f>
        <v>38.32</v>
      </c>
      <c r="I12" s="10">
        <v>23</v>
      </c>
      <c r="J12" s="9">
        <f t="shared" ref="J12:J16" si="0">ROUND(H12*0.23,2)</f>
        <v>8.81</v>
      </c>
      <c r="K12" s="9">
        <f t="shared" ref="K12:K16" si="1">ROUND(H12+J12,2)</f>
        <v>47.13</v>
      </c>
    </row>
    <row r="13" spans="1:11" x14ac:dyDescent="0.3">
      <c r="B13" s="3" t="s">
        <v>12</v>
      </c>
      <c r="C13" s="11" t="s">
        <v>13</v>
      </c>
      <c r="D13" s="6">
        <f>D9</f>
        <v>12</v>
      </c>
      <c r="E13" s="6" t="s">
        <v>19</v>
      </c>
      <c r="F13" s="7">
        <f>F9</f>
        <v>62</v>
      </c>
      <c r="G13" s="8">
        <v>0.08</v>
      </c>
      <c r="H13" s="9">
        <f t="shared" ref="H13:H16" si="2">ROUND(D13*F13*G13,2)</f>
        <v>59.52</v>
      </c>
      <c r="I13" s="10">
        <v>23</v>
      </c>
      <c r="J13" s="9">
        <f t="shared" si="0"/>
        <v>13.69</v>
      </c>
      <c r="K13" s="9">
        <f t="shared" si="1"/>
        <v>73.209999999999994</v>
      </c>
    </row>
    <row r="14" spans="1:11" x14ac:dyDescent="0.3">
      <c r="B14" s="3" t="s">
        <v>14</v>
      </c>
      <c r="C14" s="11" t="s">
        <v>15</v>
      </c>
      <c r="D14" s="6">
        <f>D9</f>
        <v>12</v>
      </c>
      <c r="E14" s="6" t="s">
        <v>27</v>
      </c>
      <c r="F14" s="7">
        <v>8</v>
      </c>
      <c r="G14" s="8">
        <v>1.92</v>
      </c>
      <c r="H14" s="9">
        <f t="shared" si="2"/>
        <v>184.32</v>
      </c>
      <c r="I14" s="10">
        <v>23</v>
      </c>
      <c r="J14" s="9">
        <f t="shared" si="0"/>
        <v>42.39</v>
      </c>
      <c r="K14" s="9">
        <f t="shared" si="1"/>
        <v>226.71</v>
      </c>
    </row>
    <row r="15" spans="1:11" x14ac:dyDescent="0.3">
      <c r="B15" s="3" t="s">
        <v>16</v>
      </c>
      <c r="C15" s="11" t="s">
        <v>40</v>
      </c>
      <c r="D15" s="6">
        <v>1</v>
      </c>
      <c r="E15" s="6" t="s">
        <v>20</v>
      </c>
      <c r="F15" s="7">
        <f>F10</f>
        <v>3757</v>
      </c>
      <c r="G15" s="8">
        <v>0</v>
      </c>
      <c r="H15" s="9">
        <f>ROUND(D15*F15*G15,2)</f>
        <v>0</v>
      </c>
      <c r="I15" s="10">
        <v>23</v>
      </c>
      <c r="J15" s="9">
        <f>ROUND(H15*0.23,2)</f>
        <v>0</v>
      </c>
      <c r="K15" s="9">
        <f t="shared" si="1"/>
        <v>0</v>
      </c>
    </row>
    <row r="16" spans="1:11" x14ac:dyDescent="0.3">
      <c r="B16" s="3" t="s">
        <v>39</v>
      </c>
      <c r="C16" s="11" t="s">
        <v>26</v>
      </c>
      <c r="D16" s="6">
        <v>1</v>
      </c>
      <c r="E16" s="6" t="s">
        <v>20</v>
      </c>
      <c r="F16" s="7">
        <f>F12</f>
        <v>3757</v>
      </c>
      <c r="G16" s="8">
        <v>2.2000000000000001E-3</v>
      </c>
      <c r="H16" s="9">
        <f t="shared" si="2"/>
        <v>8.27</v>
      </c>
      <c r="I16" s="10">
        <v>23</v>
      </c>
      <c r="J16" s="9">
        <f t="shared" si="0"/>
        <v>1.9</v>
      </c>
      <c r="K16" s="9">
        <f t="shared" si="1"/>
        <v>10.17</v>
      </c>
    </row>
    <row r="17" spans="2:11" x14ac:dyDescent="0.3">
      <c r="B17" s="49" t="s">
        <v>65</v>
      </c>
      <c r="C17" s="50"/>
      <c r="D17" s="50"/>
      <c r="E17" s="50"/>
      <c r="F17" s="50"/>
      <c r="G17" s="50"/>
      <c r="H17" s="50"/>
      <c r="I17" s="50"/>
      <c r="J17" s="51"/>
      <c r="K17" s="12">
        <f>SUM(K9:K16)</f>
        <v>4723.0600000000004</v>
      </c>
    </row>
    <row r="20" spans="2:11" s="31" customFormat="1" x14ac:dyDescent="0.3">
      <c r="B20" s="52" t="s">
        <v>0</v>
      </c>
      <c r="C20" s="52" t="s">
        <v>1</v>
      </c>
      <c r="D20" s="52" t="s">
        <v>24</v>
      </c>
      <c r="E20" s="53" t="s">
        <v>33</v>
      </c>
      <c r="F20" s="52" t="s">
        <v>34</v>
      </c>
      <c r="G20" s="52" t="s">
        <v>2</v>
      </c>
      <c r="H20" s="53" t="s">
        <v>25</v>
      </c>
      <c r="I20" s="52" t="s">
        <v>3</v>
      </c>
      <c r="J20" s="52"/>
      <c r="K20" s="52" t="s">
        <v>23</v>
      </c>
    </row>
    <row r="21" spans="2:11" s="31" customFormat="1" x14ac:dyDescent="0.3">
      <c r="B21" s="52"/>
      <c r="C21" s="52"/>
      <c r="D21" s="52"/>
      <c r="E21" s="54"/>
      <c r="F21" s="52"/>
      <c r="G21" s="52"/>
      <c r="H21" s="54"/>
      <c r="I21" s="52"/>
      <c r="J21" s="52"/>
      <c r="K21" s="52"/>
    </row>
    <row r="22" spans="2:11" s="31" customFormat="1" ht="39" x14ac:dyDescent="0.3">
      <c r="B22" s="52"/>
      <c r="C22" s="52"/>
      <c r="D22" s="52"/>
      <c r="E22" s="55"/>
      <c r="F22" s="52"/>
      <c r="G22" s="52"/>
      <c r="H22" s="54"/>
      <c r="I22" s="1" t="s">
        <v>4</v>
      </c>
      <c r="J22" s="2" t="s">
        <v>18</v>
      </c>
      <c r="K22" s="52"/>
    </row>
    <row r="23" spans="2:11" x14ac:dyDescent="0.3">
      <c r="B23" s="3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3">
        <v>8</v>
      </c>
      <c r="J23" s="4">
        <v>9</v>
      </c>
      <c r="K23" s="3">
        <v>10</v>
      </c>
    </row>
    <row r="24" spans="2:11" x14ac:dyDescent="0.3">
      <c r="B24" s="46" t="s">
        <v>48</v>
      </c>
      <c r="C24" s="46"/>
      <c r="D24" s="46"/>
      <c r="E24" s="46"/>
      <c r="F24" s="46"/>
      <c r="G24" s="46"/>
      <c r="H24" s="46"/>
      <c r="I24" s="46"/>
      <c r="J24" s="46"/>
      <c r="K24" s="46"/>
    </row>
    <row r="25" spans="2:11" x14ac:dyDescent="0.3">
      <c r="B25" s="3" t="s">
        <v>5</v>
      </c>
      <c r="C25" s="5" t="s">
        <v>17</v>
      </c>
      <c r="D25" s="6">
        <v>12</v>
      </c>
      <c r="E25" s="6" t="s">
        <v>19</v>
      </c>
      <c r="F25" s="7">
        <v>163</v>
      </c>
      <c r="G25" s="8">
        <v>6.48</v>
      </c>
      <c r="H25" s="9">
        <f>ROUND(D25*F25*G25,2)</f>
        <v>12674.88</v>
      </c>
      <c r="I25" s="10">
        <v>23</v>
      </c>
      <c r="J25" s="9">
        <f>ROUND(H25*0.23,2)</f>
        <v>2915.22</v>
      </c>
      <c r="K25" s="9">
        <f>ROUND(H25+J25,2)</f>
        <v>15590.1</v>
      </c>
    </row>
    <row r="26" spans="2:11" x14ac:dyDescent="0.3">
      <c r="B26" s="3" t="s">
        <v>6</v>
      </c>
      <c r="C26" s="11" t="s">
        <v>7</v>
      </c>
      <c r="D26" s="6">
        <v>1</v>
      </c>
      <c r="E26" s="6" t="s">
        <v>20</v>
      </c>
      <c r="F26" s="7">
        <v>255997</v>
      </c>
      <c r="G26" s="8">
        <v>9.3899999999999997E-2</v>
      </c>
      <c r="H26" s="9">
        <f>ROUND(D26*F26*G26,2)</f>
        <v>24038.12</v>
      </c>
      <c r="I26" s="10">
        <v>23</v>
      </c>
      <c r="J26" s="9">
        <f>ROUND(H26*0.23,2)</f>
        <v>5528.77</v>
      </c>
      <c r="K26" s="9">
        <f>ROUND(H26+J26,2)</f>
        <v>29566.89</v>
      </c>
    </row>
    <row r="27" spans="2:11" x14ac:dyDescent="0.3">
      <c r="B27" s="3" t="s">
        <v>8</v>
      </c>
      <c r="C27" s="11" t="s">
        <v>9</v>
      </c>
      <c r="D27" s="6">
        <v>1</v>
      </c>
      <c r="E27" s="6" t="s">
        <v>20</v>
      </c>
      <c r="F27" s="7" t="s">
        <v>21</v>
      </c>
      <c r="G27" s="8" t="s">
        <v>21</v>
      </c>
      <c r="H27" s="9" t="s">
        <v>21</v>
      </c>
      <c r="I27" s="10" t="s">
        <v>21</v>
      </c>
      <c r="J27" s="9" t="s">
        <v>21</v>
      </c>
      <c r="K27" s="9" t="s">
        <v>21</v>
      </c>
    </row>
    <row r="28" spans="2:11" x14ac:dyDescent="0.3">
      <c r="B28" s="3" t="s">
        <v>10</v>
      </c>
      <c r="C28" s="11" t="s">
        <v>11</v>
      </c>
      <c r="D28" s="6">
        <v>1</v>
      </c>
      <c r="E28" s="6" t="s">
        <v>20</v>
      </c>
      <c r="F28" s="7">
        <f>F26</f>
        <v>255997</v>
      </c>
      <c r="G28" s="8">
        <v>1.0200000000000001E-2</v>
      </c>
      <c r="H28" s="9">
        <f t="shared" ref="H28:H32" si="3">ROUND(D28*F28*G28,2)</f>
        <v>2611.17</v>
      </c>
      <c r="I28" s="10">
        <v>23</v>
      </c>
      <c r="J28" s="9">
        <f t="shared" ref="J28:J32" si="4">ROUND(H28*0.23,2)</f>
        <v>600.57000000000005</v>
      </c>
      <c r="K28" s="9">
        <f t="shared" ref="K28:K32" si="5">ROUND(H28+J28,2)</f>
        <v>3211.74</v>
      </c>
    </row>
    <row r="29" spans="2:11" x14ac:dyDescent="0.3">
      <c r="B29" s="3" t="s">
        <v>12</v>
      </c>
      <c r="C29" s="11" t="s">
        <v>13</v>
      </c>
      <c r="D29" s="6">
        <f>D25</f>
        <v>12</v>
      </c>
      <c r="E29" s="6" t="s">
        <v>19</v>
      </c>
      <c r="F29" s="7">
        <f>F25</f>
        <v>163</v>
      </c>
      <c r="G29" s="8">
        <v>0.08</v>
      </c>
      <c r="H29" s="9">
        <f t="shared" si="3"/>
        <v>156.47999999999999</v>
      </c>
      <c r="I29" s="10">
        <v>23</v>
      </c>
      <c r="J29" s="9">
        <f t="shared" si="4"/>
        <v>35.99</v>
      </c>
      <c r="K29" s="9">
        <f t="shared" si="5"/>
        <v>192.47</v>
      </c>
    </row>
    <row r="30" spans="2:11" x14ac:dyDescent="0.3">
      <c r="B30" s="3" t="s">
        <v>14</v>
      </c>
      <c r="C30" s="11" t="s">
        <v>15</v>
      </c>
      <c r="D30" s="6">
        <f>D25</f>
        <v>12</v>
      </c>
      <c r="E30" s="6" t="s">
        <v>27</v>
      </c>
      <c r="F30" s="7">
        <v>33</v>
      </c>
      <c r="G30" s="8">
        <v>1.92</v>
      </c>
      <c r="H30" s="9">
        <f t="shared" si="3"/>
        <v>760.32</v>
      </c>
      <c r="I30" s="10">
        <v>23</v>
      </c>
      <c r="J30" s="9">
        <f t="shared" si="4"/>
        <v>174.87</v>
      </c>
      <c r="K30" s="9">
        <f t="shared" si="5"/>
        <v>935.19</v>
      </c>
    </row>
    <row r="31" spans="2:11" x14ac:dyDescent="0.3">
      <c r="B31" s="3" t="s">
        <v>16</v>
      </c>
      <c r="C31" s="11" t="s">
        <v>40</v>
      </c>
      <c r="D31" s="6">
        <v>1</v>
      </c>
      <c r="E31" s="6" t="s">
        <v>20</v>
      </c>
      <c r="F31" s="7">
        <f>F26</f>
        <v>255997</v>
      </c>
      <c r="G31" s="8">
        <v>0</v>
      </c>
      <c r="H31" s="9">
        <f t="shared" si="3"/>
        <v>0</v>
      </c>
      <c r="I31" s="10">
        <v>23</v>
      </c>
      <c r="J31" s="9">
        <f>ROUND(H31*0.23,2)</f>
        <v>0</v>
      </c>
      <c r="K31" s="9">
        <f t="shared" si="5"/>
        <v>0</v>
      </c>
    </row>
    <row r="32" spans="2:11" x14ac:dyDescent="0.3">
      <c r="B32" s="3" t="s">
        <v>39</v>
      </c>
      <c r="C32" s="11" t="s">
        <v>26</v>
      </c>
      <c r="D32" s="6">
        <v>1</v>
      </c>
      <c r="E32" s="6" t="s">
        <v>20</v>
      </c>
      <c r="F32" s="7">
        <f>F28</f>
        <v>255997</v>
      </c>
      <c r="G32" s="8">
        <v>2.2000000000000001E-3</v>
      </c>
      <c r="H32" s="9">
        <f t="shared" si="3"/>
        <v>563.19000000000005</v>
      </c>
      <c r="I32" s="10">
        <v>23</v>
      </c>
      <c r="J32" s="9">
        <f t="shared" si="4"/>
        <v>129.53</v>
      </c>
      <c r="K32" s="9">
        <f t="shared" si="5"/>
        <v>692.72</v>
      </c>
    </row>
    <row r="33" spans="2:11" x14ac:dyDescent="0.3">
      <c r="B33" s="49" t="s">
        <v>64</v>
      </c>
      <c r="C33" s="50"/>
      <c r="D33" s="50"/>
      <c r="E33" s="50"/>
      <c r="F33" s="50"/>
      <c r="G33" s="50"/>
      <c r="H33" s="50"/>
      <c r="I33" s="50"/>
      <c r="J33" s="51"/>
      <c r="K33" s="12">
        <f>SUM(K25:K32)</f>
        <v>50189.11</v>
      </c>
    </row>
    <row r="35" spans="2:11" s="31" customFormat="1" x14ac:dyDescent="0.3">
      <c r="B35" s="52" t="s">
        <v>0</v>
      </c>
      <c r="C35" s="52" t="s">
        <v>1</v>
      </c>
      <c r="D35" s="52" t="s">
        <v>24</v>
      </c>
      <c r="E35" s="53" t="s">
        <v>33</v>
      </c>
      <c r="F35" s="52" t="s">
        <v>34</v>
      </c>
      <c r="G35" s="52" t="s">
        <v>2</v>
      </c>
      <c r="H35" s="53" t="s">
        <v>25</v>
      </c>
      <c r="I35" s="52" t="s">
        <v>3</v>
      </c>
      <c r="J35" s="52"/>
      <c r="K35" s="52" t="s">
        <v>23</v>
      </c>
    </row>
    <row r="36" spans="2:11" s="31" customFormat="1" x14ac:dyDescent="0.3">
      <c r="B36" s="52"/>
      <c r="C36" s="52"/>
      <c r="D36" s="52"/>
      <c r="E36" s="54"/>
      <c r="F36" s="52"/>
      <c r="G36" s="52"/>
      <c r="H36" s="54"/>
      <c r="I36" s="52"/>
      <c r="J36" s="52"/>
      <c r="K36" s="52"/>
    </row>
    <row r="37" spans="2:11" s="31" customFormat="1" ht="39" x14ac:dyDescent="0.3">
      <c r="B37" s="52"/>
      <c r="C37" s="52"/>
      <c r="D37" s="52"/>
      <c r="E37" s="55"/>
      <c r="F37" s="52"/>
      <c r="G37" s="52"/>
      <c r="H37" s="54"/>
      <c r="I37" s="1" t="s">
        <v>4</v>
      </c>
      <c r="J37" s="2" t="s">
        <v>18</v>
      </c>
      <c r="K37" s="52"/>
    </row>
    <row r="38" spans="2:11" x14ac:dyDescent="0.3">
      <c r="B38" s="3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3">
        <v>8</v>
      </c>
      <c r="J38" s="4">
        <v>9</v>
      </c>
      <c r="K38" s="3">
        <v>10</v>
      </c>
    </row>
    <row r="39" spans="2:11" x14ac:dyDescent="0.3">
      <c r="B39" s="46" t="s">
        <v>49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2:11" x14ac:dyDescent="0.3">
      <c r="B40" s="3" t="s">
        <v>5</v>
      </c>
      <c r="C40" s="5" t="s">
        <v>17</v>
      </c>
      <c r="D40" s="6">
        <v>12</v>
      </c>
      <c r="E40" s="6" t="s">
        <v>19</v>
      </c>
      <c r="F40" s="7">
        <v>469</v>
      </c>
      <c r="G40" s="8">
        <v>4.03</v>
      </c>
      <c r="H40" s="9">
        <f t="shared" ref="H40:H47" si="6">ROUND(D40*F40*G40,2)</f>
        <v>22680.84</v>
      </c>
      <c r="I40" s="10">
        <v>23</v>
      </c>
      <c r="J40" s="9">
        <f>ROUND(H40*0.23,2)</f>
        <v>5216.59</v>
      </c>
      <c r="K40" s="9">
        <f>ROUND(H40+J40,2)</f>
        <v>27897.43</v>
      </c>
    </row>
    <row r="41" spans="2:11" x14ac:dyDescent="0.3">
      <c r="B41" s="3" t="s">
        <v>6</v>
      </c>
      <c r="C41" s="11" t="s">
        <v>7</v>
      </c>
      <c r="D41" s="6">
        <v>1</v>
      </c>
      <c r="E41" s="6" t="s">
        <v>20</v>
      </c>
      <c r="F41" s="7">
        <v>76293</v>
      </c>
      <c r="G41" s="8">
        <v>0.12529999999999999</v>
      </c>
      <c r="H41" s="9">
        <f t="shared" si="6"/>
        <v>9559.51</v>
      </c>
      <c r="I41" s="10">
        <v>23</v>
      </c>
      <c r="J41" s="9">
        <f>ROUND(H41*0.23,2)</f>
        <v>2198.69</v>
      </c>
      <c r="K41" s="9">
        <f>ROUND(H41+J41,2)</f>
        <v>11758.2</v>
      </c>
    </row>
    <row r="42" spans="2:11" x14ac:dyDescent="0.3">
      <c r="B42" s="3" t="s">
        <v>8</v>
      </c>
      <c r="C42" s="11" t="s">
        <v>9</v>
      </c>
      <c r="D42" s="6">
        <v>1</v>
      </c>
      <c r="E42" s="6" t="s">
        <v>20</v>
      </c>
      <c r="F42" s="7">
        <v>198379</v>
      </c>
      <c r="G42" s="8">
        <v>0.12330000000000001</v>
      </c>
      <c r="H42" s="9">
        <f t="shared" si="6"/>
        <v>24460.13</v>
      </c>
      <c r="I42" s="10">
        <v>23</v>
      </c>
      <c r="J42" s="9">
        <f>ROUND(H42*0.23,2)</f>
        <v>5625.83</v>
      </c>
      <c r="K42" s="9">
        <f>ROUND(H42+J42,2)</f>
        <v>30085.96</v>
      </c>
    </row>
    <row r="43" spans="2:11" x14ac:dyDescent="0.3">
      <c r="B43" s="3" t="s">
        <v>10</v>
      </c>
      <c r="C43" s="11" t="s">
        <v>11</v>
      </c>
      <c r="D43" s="6">
        <v>1</v>
      </c>
      <c r="E43" s="6" t="s">
        <v>20</v>
      </c>
      <c r="F43" s="7">
        <f>F41+F42</f>
        <v>274672</v>
      </c>
      <c r="G43" s="8">
        <v>1.0200000000000001E-2</v>
      </c>
      <c r="H43" s="9">
        <f t="shared" si="6"/>
        <v>2801.65</v>
      </c>
      <c r="I43" s="10">
        <v>23</v>
      </c>
      <c r="J43" s="9">
        <f t="shared" ref="J43:J47" si="7">ROUND(H43*0.23,2)</f>
        <v>644.38</v>
      </c>
      <c r="K43" s="9">
        <f t="shared" ref="K43:K47" si="8">ROUND(H43+J43,2)</f>
        <v>3446.03</v>
      </c>
    </row>
    <row r="44" spans="2:11" x14ac:dyDescent="0.3">
      <c r="B44" s="3" t="s">
        <v>12</v>
      </c>
      <c r="C44" s="11" t="s">
        <v>13</v>
      </c>
      <c r="D44" s="6">
        <f>D40</f>
        <v>12</v>
      </c>
      <c r="E44" s="6" t="s">
        <v>19</v>
      </c>
      <c r="F44" s="7">
        <f>F40</f>
        <v>469</v>
      </c>
      <c r="G44" s="8">
        <v>0.08</v>
      </c>
      <c r="H44" s="9">
        <f t="shared" si="6"/>
        <v>450.24</v>
      </c>
      <c r="I44" s="10">
        <v>23</v>
      </c>
      <c r="J44" s="9">
        <f t="shared" si="7"/>
        <v>103.56</v>
      </c>
      <c r="K44" s="9">
        <f t="shared" si="8"/>
        <v>553.79999999999995</v>
      </c>
    </row>
    <row r="45" spans="2:11" x14ac:dyDescent="0.3">
      <c r="B45" s="3" t="s">
        <v>14</v>
      </c>
      <c r="C45" s="11" t="s">
        <v>15</v>
      </c>
      <c r="D45" s="6">
        <f>D40</f>
        <v>12</v>
      </c>
      <c r="E45" s="6" t="s">
        <v>27</v>
      </c>
      <c r="F45" s="7">
        <v>35</v>
      </c>
      <c r="G45" s="8">
        <v>1.92</v>
      </c>
      <c r="H45" s="9">
        <f t="shared" si="6"/>
        <v>806.4</v>
      </c>
      <c r="I45" s="10">
        <v>23</v>
      </c>
      <c r="J45" s="9">
        <f t="shared" si="7"/>
        <v>185.47</v>
      </c>
      <c r="K45" s="9">
        <f t="shared" si="8"/>
        <v>991.87</v>
      </c>
    </row>
    <row r="46" spans="2:11" x14ac:dyDescent="0.3">
      <c r="B46" s="3" t="s">
        <v>16</v>
      </c>
      <c r="C46" s="11" t="s">
        <v>40</v>
      </c>
      <c r="D46" s="6">
        <v>1</v>
      </c>
      <c r="E46" s="6" t="s">
        <v>20</v>
      </c>
      <c r="F46" s="7">
        <f>F43</f>
        <v>274672</v>
      </c>
      <c r="G46" s="8">
        <v>0</v>
      </c>
      <c r="H46" s="9">
        <f t="shared" si="6"/>
        <v>0</v>
      </c>
      <c r="I46" s="10">
        <v>23</v>
      </c>
      <c r="J46" s="9">
        <f>ROUND(H46*0.23,2)</f>
        <v>0</v>
      </c>
      <c r="K46" s="9">
        <f t="shared" si="8"/>
        <v>0</v>
      </c>
    </row>
    <row r="47" spans="2:11" x14ac:dyDescent="0.3">
      <c r="B47" s="3" t="s">
        <v>39</v>
      </c>
      <c r="C47" s="11" t="s">
        <v>26</v>
      </c>
      <c r="D47" s="6">
        <v>1</v>
      </c>
      <c r="E47" s="6" t="s">
        <v>20</v>
      </c>
      <c r="F47" s="7">
        <f>F43</f>
        <v>274672</v>
      </c>
      <c r="G47" s="8">
        <v>2.2000000000000001E-3</v>
      </c>
      <c r="H47" s="9">
        <f t="shared" si="6"/>
        <v>604.28</v>
      </c>
      <c r="I47" s="10">
        <v>23</v>
      </c>
      <c r="J47" s="9">
        <f t="shared" si="7"/>
        <v>138.97999999999999</v>
      </c>
      <c r="K47" s="9">
        <f t="shared" si="8"/>
        <v>743.26</v>
      </c>
    </row>
    <row r="48" spans="2:11" x14ac:dyDescent="0.3">
      <c r="B48" s="46" t="s">
        <v>63</v>
      </c>
      <c r="C48" s="46"/>
      <c r="D48" s="46"/>
      <c r="E48" s="46"/>
      <c r="F48" s="46"/>
      <c r="G48" s="46"/>
      <c r="H48" s="46"/>
      <c r="I48" s="46"/>
      <c r="J48" s="46"/>
      <c r="K48" s="12">
        <f>SUM(K40:K47)</f>
        <v>75476.549999999988</v>
      </c>
    </row>
    <row r="49" spans="2:11" x14ac:dyDescent="0.3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s="31" customFormat="1" x14ac:dyDescent="0.3">
      <c r="B50" s="52" t="s">
        <v>0</v>
      </c>
      <c r="C50" s="52" t="s">
        <v>1</v>
      </c>
      <c r="D50" s="52" t="s">
        <v>24</v>
      </c>
      <c r="E50" s="53" t="s">
        <v>33</v>
      </c>
      <c r="F50" s="52" t="s">
        <v>34</v>
      </c>
      <c r="G50" s="52" t="s">
        <v>2</v>
      </c>
      <c r="H50" s="53" t="s">
        <v>25</v>
      </c>
      <c r="I50" s="52" t="s">
        <v>3</v>
      </c>
      <c r="J50" s="52"/>
      <c r="K50" s="52" t="s">
        <v>23</v>
      </c>
    </row>
    <row r="51" spans="2:11" s="31" customFormat="1" x14ac:dyDescent="0.3">
      <c r="B51" s="52"/>
      <c r="C51" s="52"/>
      <c r="D51" s="52"/>
      <c r="E51" s="54"/>
      <c r="F51" s="52"/>
      <c r="G51" s="52"/>
      <c r="H51" s="54"/>
      <c r="I51" s="52"/>
      <c r="J51" s="52"/>
      <c r="K51" s="52"/>
    </row>
    <row r="52" spans="2:11" s="31" customFormat="1" ht="39" x14ac:dyDescent="0.3">
      <c r="B52" s="52"/>
      <c r="C52" s="52"/>
      <c r="D52" s="52"/>
      <c r="E52" s="55"/>
      <c r="F52" s="52"/>
      <c r="G52" s="52"/>
      <c r="H52" s="54"/>
      <c r="I52" s="1" t="s">
        <v>4</v>
      </c>
      <c r="J52" s="2" t="s">
        <v>18</v>
      </c>
      <c r="K52" s="52"/>
    </row>
    <row r="53" spans="2:11" x14ac:dyDescent="0.3"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3">
        <v>8</v>
      </c>
      <c r="J53" s="4">
        <v>9</v>
      </c>
      <c r="K53" s="3">
        <v>10</v>
      </c>
    </row>
    <row r="54" spans="2:11" x14ac:dyDescent="0.3">
      <c r="B54" s="46" t="s">
        <v>50</v>
      </c>
      <c r="C54" s="46"/>
      <c r="D54" s="46"/>
      <c r="E54" s="46"/>
      <c r="F54" s="46"/>
      <c r="G54" s="46"/>
      <c r="H54" s="46"/>
      <c r="I54" s="46"/>
      <c r="J54" s="46"/>
      <c r="K54" s="46"/>
    </row>
    <row r="55" spans="2:11" x14ac:dyDescent="0.3">
      <c r="B55" s="3" t="s">
        <v>5</v>
      </c>
      <c r="C55" s="5" t="s">
        <v>30</v>
      </c>
      <c r="D55" s="6">
        <v>12</v>
      </c>
      <c r="E55" s="6" t="s">
        <v>27</v>
      </c>
      <c r="F55" s="7">
        <v>8</v>
      </c>
      <c r="G55" s="8">
        <v>4.3099999999999996</v>
      </c>
      <c r="H55" s="9">
        <f t="shared" ref="H55:H64" si="9">ROUND(D55*F55*G55,2)</f>
        <v>413.76</v>
      </c>
      <c r="I55" s="10">
        <v>23</v>
      </c>
      <c r="J55" s="9">
        <f>ROUND(H55*0.23,2)</f>
        <v>95.16</v>
      </c>
      <c r="K55" s="9">
        <f>ROUND(H55+J55,2)</f>
        <v>508.92</v>
      </c>
    </row>
    <row r="56" spans="2:11" x14ac:dyDescent="0.3">
      <c r="B56" s="3" t="s">
        <v>6</v>
      </c>
      <c r="C56" s="11" t="s">
        <v>7</v>
      </c>
      <c r="D56" s="6">
        <v>1</v>
      </c>
      <c r="E56" s="6" t="s">
        <v>20</v>
      </c>
      <c r="F56" s="7">
        <v>4539</v>
      </c>
      <c r="G56" s="8">
        <v>0.1648</v>
      </c>
      <c r="H56" s="9">
        <f t="shared" si="9"/>
        <v>748.03</v>
      </c>
      <c r="I56" s="10">
        <v>23</v>
      </c>
      <c r="J56" s="9">
        <f>ROUND(H56*0.23,2)</f>
        <v>172.05</v>
      </c>
      <c r="K56" s="9">
        <f>ROUND(H56+J56,2)</f>
        <v>920.08</v>
      </c>
    </row>
    <row r="57" spans="2:11" x14ac:dyDescent="0.3">
      <c r="B57" s="3" t="s">
        <v>8</v>
      </c>
      <c r="C57" s="11" t="s">
        <v>9</v>
      </c>
      <c r="D57" s="6" t="s">
        <v>21</v>
      </c>
      <c r="E57" s="6" t="s">
        <v>21</v>
      </c>
      <c r="F57" s="7" t="s">
        <v>21</v>
      </c>
      <c r="G57" s="8" t="s">
        <v>21</v>
      </c>
      <c r="H57" s="9" t="s">
        <v>21</v>
      </c>
      <c r="I57" s="10" t="s">
        <v>21</v>
      </c>
      <c r="J57" s="9" t="s">
        <v>21</v>
      </c>
      <c r="K57" s="9" t="s">
        <v>21</v>
      </c>
    </row>
    <row r="58" spans="2:11" x14ac:dyDescent="0.3">
      <c r="B58" s="3" t="s">
        <v>10</v>
      </c>
      <c r="C58" s="11" t="s">
        <v>11</v>
      </c>
      <c r="D58" s="6">
        <v>1</v>
      </c>
      <c r="E58" s="6" t="s">
        <v>20</v>
      </c>
      <c r="F58" s="7">
        <f>F56</f>
        <v>4539</v>
      </c>
      <c r="G58" s="8">
        <v>1.0200000000000001E-2</v>
      </c>
      <c r="H58" s="9">
        <f t="shared" si="9"/>
        <v>46.3</v>
      </c>
      <c r="I58" s="10">
        <v>23</v>
      </c>
      <c r="J58" s="9">
        <f t="shared" ref="J58:J64" si="10">ROUND(H58*0.23,2)</f>
        <v>10.65</v>
      </c>
      <c r="K58" s="9">
        <f t="shared" ref="K58:K64" si="11">ROUND(H58+J58,2)</f>
        <v>56.95</v>
      </c>
    </row>
    <row r="59" spans="2:11" x14ac:dyDescent="0.3">
      <c r="B59" s="3" t="s">
        <v>12</v>
      </c>
      <c r="C59" s="11" t="s">
        <v>43</v>
      </c>
      <c r="D59" s="6">
        <f>D55</f>
        <v>12</v>
      </c>
      <c r="E59" s="6" t="s">
        <v>27</v>
      </c>
      <c r="F59" s="7">
        <v>5</v>
      </c>
      <c r="G59" s="8">
        <v>0.02</v>
      </c>
      <c r="H59" s="9">
        <f t="shared" si="9"/>
        <v>1.2</v>
      </c>
      <c r="I59" s="10">
        <v>23</v>
      </c>
      <c r="J59" s="9">
        <f t="shared" si="10"/>
        <v>0.28000000000000003</v>
      </c>
      <c r="K59" s="9">
        <f t="shared" si="11"/>
        <v>1.48</v>
      </c>
    </row>
    <row r="60" spans="2:11" x14ac:dyDescent="0.3">
      <c r="B60" s="3"/>
      <c r="C60" s="11" t="s">
        <v>44</v>
      </c>
      <c r="D60" s="6">
        <f>D55</f>
        <v>12</v>
      </c>
      <c r="E60" s="6" t="s">
        <v>27</v>
      </c>
      <c r="F60" s="7">
        <v>1</v>
      </c>
      <c r="G60" s="8">
        <v>0.1</v>
      </c>
      <c r="H60" s="9">
        <f t="shared" si="9"/>
        <v>1.2</v>
      </c>
      <c r="I60" s="10">
        <v>23</v>
      </c>
      <c r="J60" s="9">
        <f t="shared" si="10"/>
        <v>0.28000000000000003</v>
      </c>
      <c r="K60" s="9">
        <f t="shared" si="11"/>
        <v>1.48</v>
      </c>
    </row>
    <row r="61" spans="2:11" x14ac:dyDescent="0.3">
      <c r="B61" s="3"/>
      <c r="C61" s="11" t="s">
        <v>45</v>
      </c>
      <c r="D61" s="6">
        <f>D55</f>
        <v>12</v>
      </c>
      <c r="E61" s="6" t="s">
        <v>27</v>
      </c>
      <c r="F61" s="7">
        <v>2</v>
      </c>
      <c r="G61" s="8">
        <v>0.33</v>
      </c>
      <c r="H61" s="9">
        <f t="shared" si="9"/>
        <v>7.92</v>
      </c>
      <c r="I61" s="10">
        <v>23</v>
      </c>
      <c r="J61" s="9">
        <f t="shared" si="10"/>
        <v>1.82</v>
      </c>
      <c r="K61" s="9">
        <f t="shared" si="11"/>
        <v>9.74</v>
      </c>
    </row>
    <row r="62" spans="2:11" x14ac:dyDescent="0.3">
      <c r="B62" s="3" t="s">
        <v>14</v>
      </c>
      <c r="C62" s="11" t="s">
        <v>15</v>
      </c>
      <c r="D62" s="6">
        <f>D55</f>
        <v>12</v>
      </c>
      <c r="E62" s="6" t="s">
        <v>27</v>
      </c>
      <c r="F62" s="7">
        <f>F55</f>
        <v>8</v>
      </c>
      <c r="G62" s="8">
        <v>1.92</v>
      </c>
      <c r="H62" s="9">
        <f t="shared" si="9"/>
        <v>184.32</v>
      </c>
      <c r="I62" s="10">
        <v>23</v>
      </c>
      <c r="J62" s="9">
        <f t="shared" si="10"/>
        <v>42.39</v>
      </c>
      <c r="K62" s="9">
        <f t="shared" si="11"/>
        <v>226.71</v>
      </c>
    </row>
    <row r="63" spans="2:11" x14ac:dyDescent="0.3">
      <c r="B63" s="3" t="s">
        <v>16</v>
      </c>
      <c r="C63" s="11" t="s">
        <v>40</v>
      </c>
      <c r="D63" s="6">
        <v>1</v>
      </c>
      <c r="E63" s="6" t="s">
        <v>20</v>
      </c>
      <c r="F63" s="7">
        <f>F56</f>
        <v>4539</v>
      </c>
      <c r="G63" s="8">
        <v>0</v>
      </c>
      <c r="H63" s="9">
        <f t="shared" si="9"/>
        <v>0</v>
      </c>
      <c r="I63" s="10">
        <v>23</v>
      </c>
      <c r="J63" s="9">
        <f>ROUND(H63*0.23,2)</f>
        <v>0</v>
      </c>
      <c r="K63" s="9">
        <f t="shared" si="11"/>
        <v>0</v>
      </c>
    </row>
    <row r="64" spans="2:11" x14ac:dyDescent="0.3">
      <c r="B64" s="3" t="s">
        <v>39</v>
      </c>
      <c r="C64" s="11" t="s">
        <v>26</v>
      </c>
      <c r="D64" s="6">
        <v>1</v>
      </c>
      <c r="E64" s="6" t="s">
        <v>20</v>
      </c>
      <c r="F64" s="7">
        <f>F58</f>
        <v>4539</v>
      </c>
      <c r="G64" s="8">
        <v>2.2000000000000001E-3</v>
      </c>
      <c r="H64" s="9">
        <f t="shared" si="9"/>
        <v>9.99</v>
      </c>
      <c r="I64" s="10">
        <v>23</v>
      </c>
      <c r="J64" s="9">
        <f t="shared" si="10"/>
        <v>2.2999999999999998</v>
      </c>
      <c r="K64" s="9">
        <f t="shared" si="11"/>
        <v>12.29</v>
      </c>
    </row>
    <row r="65" spans="2:11" x14ac:dyDescent="0.3">
      <c r="B65" s="46" t="s">
        <v>62</v>
      </c>
      <c r="C65" s="46"/>
      <c r="D65" s="46"/>
      <c r="E65" s="46"/>
      <c r="F65" s="46"/>
      <c r="G65" s="46"/>
      <c r="H65" s="46"/>
      <c r="I65" s="46"/>
      <c r="J65" s="46"/>
      <c r="K65" s="12">
        <f>SUM(K55:K64)</f>
        <v>1737.65</v>
      </c>
    </row>
    <row r="66" spans="2:11" x14ac:dyDescent="0.3">
      <c r="B66" s="13"/>
      <c r="C66" s="13"/>
      <c r="D66" s="13"/>
      <c r="E66" s="13"/>
      <c r="F66" s="13"/>
      <c r="G66" s="13"/>
      <c r="H66" s="13"/>
      <c r="I66" s="13"/>
      <c r="J66" s="13"/>
      <c r="K66" s="14"/>
    </row>
    <row r="67" spans="2:11" s="31" customFormat="1" x14ac:dyDescent="0.3">
      <c r="B67" s="52" t="s">
        <v>0</v>
      </c>
      <c r="C67" s="52" t="s">
        <v>1</v>
      </c>
      <c r="D67" s="52" t="s">
        <v>24</v>
      </c>
      <c r="E67" s="53" t="s">
        <v>33</v>
      </c>
      <c r="F67" s="52" t="s">
        <v>34</v>
      </c>
      <c r="G67" s="52" t="s">
        <v>2</v>
      </c>
      <c r="H67" s="53" t="s">
        <v>25</v>
      </c>
      <c r="I67" s="52" t="s">
        <v>3</v>
      </c>
      <c r="J67" s="52"/>
      <c r="K67" s="52" t="s">
        <v>23</v>
      </c>
    </row>
    <row r="68" spans="2:11" s="31" customFormat="1" x14ac:dyDescent="0.3">
      <c r="B68" s="52"/>
      <c r="C68" s="52"/>
      <c r="D68" s="52"/>
      <c r="E68" s="54"/>
      <c r="F68" s="52"/>
      <c r="G68" s="52"/>
      <c r="H68" s="54"/>
      <c r="I68" s="52"/>
      <c r="J68" s="52"/>
      <c r="K68" s="52"/>
    </row>
    <row r="69" spans="2:11" s="31" customFormat="1" ht="39" x14ac:dyDescent="0.3">
      <c r="B69" s="52"/>
      <c r="C69" s="52"/>
      <c r="D69" s="52"/>
      <c r="E69" s="55"/>
      <c r="F69" s="52"/>
      <c r="G69" s="52"/>
      <c r="H69" s="54"/>
      <c r="I69" s="1" t="s">
        <v>4</v>
      </c>
      <c r="J69" s="2" t="s">
        <v>18</v>
      </c>
      <c r="K69" s="52"/>
    </row>
    <row r="70" spans="2:11" x14ac:dyDescent="0.3">
      <c r="B70" s="3">
        <v>1</v>
      </c>
      <c r="C70" s="3">
        <v>2</v>
      </c>
      <c r="D70" s="3">
        <v>3</v>
      </c>
      <c r="E70" s="3">
        <v>4</v>
      </c>
      <c r="F70" s="3">
        <v>5</v>
      </c>
      <c r="G70" s="3">
        <v>6</v>
      </c>
      <c r="H70" s="3">
        <v>7</v>
      </c>
      <c r="I70" s="3">
        <v>8</v>
      </c>
      <c r="J70" s="4">
        <v>9</v>
      </c>
      <c r="K70" s="3">
        <v>10</v>
      </c>
    </row>
    <row r="71" spans="2:11" x14ac:dyDescent="0.3">
      <c r="B71" s="46" t="s">
        <v>51</v>
      </c>
      <c r="C71" s="46"/>
      <c r="D71" s="46"/>
      <c r="E71" s="46"/>
      <c r="F71" s="46"/>
      <c r="G71" s="46"/>
      <c r="H71" s="46"/>
      <c r="I71" s="46"/>
      <c r="J71" s="46"/>
      <c r="K71" s="46"/>
    </row>
    <row r="72" spans="2:11" x14ac:dyDescent="0.3">
      <c r="B72" s="3" t="s">
        <v>5</v>
      </c>
      <c r="C72" s="5" t="s">
        <v>30</v>
      </c>
      <c r="D72" s="6">
        <v>12</v>
      </c>
      <c r="E72" s="6" t="s">
        <v>27</v>
      </c>
      <c r="F72" s="7">
        <v>1</v>
      </c>
      <c r="G72" s="8">
        <v>5.54</v>
      </c>
      <c r="H72" s="9">
        <f t="shared" ref="H72:H79" si="12">ROUND(D72*F72*G72,2)</f>
        <v>66.48</v>
      </c>
      <c r="I72" s="10">
        <v>23</v>
      </c>
      <c r="J72" s="9">
        <f>ROUND(H72*0.23,2)</f>
        <v>15.29</v>
      </c>
      <c r="K72" s="9">
        <f>ROUND(H72+J72,2)</f>
        <v>81.77</v>
      </c>
    </row>
    <row r="73" spans="2:11" x14ac:dyDescent="0.3">
      <c r="B73" s="3" t="s">
        <v>6</v>
      </c>
      <c r="C73" s="11" t="s">
        <v>7</v>
      </c>
      <c r="D73" s="6">
        <v>1</v>
      </c>
      <c r="E73" s="6" t="s">
        <v>20</v>
      </c>
      <c r="F73" s="7">
        <v>101</v>
      </c>
      <c r="G73" s="8">
        <v>0.18679999999999999</v>
      </c>
      <c r="H73" s="9">
        <f t="shared" si="12"/>
        <v>18.87</v>
      </c>
      <c r="I73" s="10">
        <v>23</v>
      </c>
      <c r="J73" s="9">
        <f>ROUND(H73*0.23,2)</f>
        <v>4.34</v>
      </c>
      <c r="K73" s="9">
        <f>ROUND(H73+J73,2)</f>
        <v>23.21</v>
      </c>
    </row>
    <row r="74" spans="2:11" x14ac:dyDescent="0.3">
      <c r="B74" s="3" t="s">
        <v>8</v>
      </c>
      <c r="C74" s="11" t="s">
        <v>9</v>
      </c>
      <c r="D74" s="6">
        <v>1</v>
      </c>
      <c r="E74" s="6" t="s">
        <v>20</v>
      </c>
      <c r="F74" s="7">
        <v>40</v>
      </c>
      <c r="G74" s="8">
        <v>6.1499999999999999E-2</v>
      </c>
      <c r="H74" s="9">
        <f t="shared" si="12"/>
        <v>2.46</v>
      </c>
      <c r="I74" s="10">
        <v>23</v>
      </c>
      <c r="J74" s="9">
        <f>ROUND(H74*0.23,2)</f>
        <v>0.56999999999999995</v>
      </c>
      <c r="K74" s="9">
        <f>ROUND(H74+J74,2)</f>
        <v>3.03</v>
      </c>
    </row>
    <row r="75" spans="2:11" x14ac:dyDescent="0.3">
      <c r="B75" s="3" t="s">
        <v>10</v>
      </c>
      <c r="C75" s="11" t="s">
        <v>11</v>
      </c>
      <c r="D75" s="6">
        <v>1</v>
      </c>
      <c r="E75" s="6" t="s">
        <v>20</v>
      </c>
      <c r="F75" s="7">
        <f>F73+F74</f>
        <v>141</v>
      </c>
      <c r="G75" s="8">
        <v>1.0200000000000001E-2</v>
      </c>
      <c r="H75" s="9">
        <f t="shared" si="12"/>
        <v>1.44</v>
      </c>
      <c r="I75" s="10">
        <v>23</v>
      </c>
      <c r="J75" s="9">
        <f t="shared" ref="J75:J79" si="13">ROUND(H75*0.23,2)</f>
        <v>0.33</v>
      </c>
      <c r="K75" s="9">
        <f t="shared" ref="K75:K79" si="14">ROUND(H75+J75,2)</f>
        <v>1.77</v>
      </c>
    </row>
    <row r="76" spans="2:11" x14ac:dyDescent="0.3">
      <c r="B76" s="3" t="s">
        <v>12</v>
      </c>
      <c r="C76" s="11" t="s">
        <v>32</v>
      </c>
      <c r="D76" s="6">
        <f>D72</f>
        <v>12</v>
      </c>
      <c r="E76" s="6" t="s">
        <v>27</v>
      </c>
      <c r="F76" s="7">
        <f>F72</f>
        <v>1</v>
      </c>
      <c r="G76" s="8">
        <v>0.02</v>
      </c>
      <c r="H76" s="9">
        <f t="shared" si="12"/>
        <v>0.24</v>
      </c>
      <c r="I76" s="10">
        <v>23</v>
      </c>
      <c r="J76" s="9">
        <f t="shared" si="13"/>
        <v>0.06</v>
      </c>
      <c r="K76" s="9">
        <f t="shared" si="14"/>
        <v>0.3</v>
      </c>
    </row>
    <row r="77" spans="2:11" x14ac:dyDescent="0.3">
      <c r="B77" s="3" t="s">
        <v>14</v>
      </c>
      <c r="C77" s="11" t="s">
        <v>15</v>
      </c>
      <c r="D77" s="6">
        <f>D72</f>
        <v>12</v>
      </c>
      <c r="E77" s="6" t="s">
        <v>27</v>
      </c>
      <c r="F77" s="7">
        <f>F72</f>
        <v>1</v>
      </c>
      <c r="G77" s="8">
        <v>1.92</v>
      </c>
      <c r="H77" s="9">
        <f t="shared" si="12"/>
        <v>23.04</v>
      </c>
      <c r="I77" s="10">
        <v>23</v>
      </c>
      <c r="J77" s="9">
        <f t="shared" si="13"/>
        <v>5.3</v>
      </c>
      <c r="K77" s="9">
        <f t="shared" si="14"/>
        <v>28.34</v>
      </c>
    </row>
    <row r="78" spans="2:11" x14ac:dyDescent="0.3">
      <c r="B78" s="3" t="s">
        <v>16</v>
      </c>
      <c r="C78" s="11" t="s">
        <v>40</v>
      </c>
      <c r="D78" s="6">
        <v>1</v>
      </c>
      <c r="E78" s="6" t="s">
        <v>20</v>
      </c>
      <c r="F78" s="7">
        <f>F75</f>
        <v>141</v>
      </c>
      <c r="G78" s="8">
        <v>0</v>
      </c>
      <c r="H78" s="9">
        <f t="shared" si="12"/>
        <v>0</v>
      </c>
      <c r="I78" s="10">
        <v>23</v>
      </c>
      <c r="J78" s="9">
        <f>ROUND(H78*0.23,2)</f>
        <v>0</v>
      </c>
      <c r="K78" s="9">
        <f t="shared" si="14"/>
        <v>0</v>
      </c>
    </row>
    <row r="79" spans="2:11" x14ac:dyDescent="0.3">
      <c r="B79" s="3" t="s">
        <v>39</v>
      </c>
      <c r="C79" s="11" t="s">
        <v>26</v>
      </c>
      <c r="D79" s="6">
        <v>1</v>
      </c>
      <c r="E79" s="6" t="s">
        <v>20</v>
      </c>
      <c r="F79" s="7">
        <f>F75</f>
        <v>141</v>
      </c>
      <c r="G79" s="8">
        <v>2.2000000000000001E-3</v>
      </c>
      <c r="H79" s="9">
        <f t="shared" si="12"/>
        <v>0.31</v>
      </c>
      <c r="I79" s="10">
        <v>23</v>
      </c>
      <c r="J79" s="9">
        <f t="shared" si="13"/>
        <v>7.0000000000000007E-2</v>
      </c>
      <c r="K79" s="9">
        <f t="shared" si="14"/>
        <v>0.38</v>
      </c>
    </row>
    <row r="80" spans="2:11" x14ac:dyDescent="0.3">
      <c r="B80" s="46" t="s">
        <v>61</v>
      </c>
      <c r="C80" s="46"/>
      <c r="D80" s="46"/>
      <c r="E80" s="46"/>
      <c r="F80" s="46"/>
      <c r="G80" s="46"/>
      <c r="H80" s="46"/>
      <c r="I80" s="46"/>
      <c r="J80" s="46"/>
      <c r="K80" s="12">
        <f>SUM(K72:K79)</f>
        <v>138.79999999999998</v>
      </c>
    </row>
    <row r="81" spans="2:11" x14ac:dyDescent="0.3">
      <c r="B81" s="13"/>
      <c r="C81" s="13"/>
      <c r="D81" s="13"/>
      <c r="E81" s="13"/>
      <c r="F81" s="13"/>
      <c r="G81" s="13"/>
      <c r="H81" s="13"/>
      <c r="I81" s="13"/>
      <c r="J81" s="13"/>
      <c r="K81" s="14"/>
    </row>
    <row r="82" spans="2:11" s="31" customFormat="1" x14ac:dyDescent="0.3">
      <c r="B82" s="52" t="s">
        <v>0</v>
      </c>
      <c r="C82" s="52" t="s">
        <v>1</v>
      </c>
      <c r="D82" s="52" t="s">
        <v>24</v>
      </c>
      <c r="E82" s="53" t="s">
        <v>33</v>
      </c>
      <c r="F82" s="52" t="s">
        <v>34</v>
      </c>
      <c r="G82" s="52" t="s">
        <v>2</v>
      </c>
      <c r="H82" s="53" t="s">
        <v>25</v>
      </c>
      <c r="I82" s="52" t="s">
        <v>3</v>
      </c>
      <c r="J82" s="52"/>
      <c r="K82" s="52" t="s">
        <v>23</v>
      </c>
    </row>
    <row r="83" spans="2:11" s="31" customFormat="1" x14ac:dyDescent="0.3">
      <c r="B83" s="52"/>
      <c r="C83" s="52"/>
      <c r="D83" s="52"/>
      <c r="E83" s="54"/>
      <c r="F83" s="52"/>
      <c r="G83" s="52"/>
      <c r="H83" s="54"/>
      <c r="I83" s="52"/>
      <c r="J83" s="52"/>
      <c r="K83" s="52"/>
    </row>
    <row r="84" spans="2:11" s="31" customFormat="1" ht="39" x14ac:dyDescent="0.3">
      <c r="B84" s="52"/>
      <c r="C84" s="52"/>
      <c r="D84" s="52"/>
      <c r="E84" s="55"/>
      <c r="F84" s="52"/>
      <c r="G84" s="52"/>
      <c r="H84" s="54"/>
      <c r="I84" s="1" t="s">
        <v>4</v>
      </c>
      <c r="J84" s="2" t="s">
        <v>18</v>
      </c>
      <c r="K84" s="52"/>
    </row>
    <row r="85" spans="2:11" x14ac:dyDescent="0.3">
      <c r="B85" s="3">
        <v>1</v>
      </c>
      <c r="C85" s="3">
        <v>2</v>
      </c>
      <c r="D85" s="3">
        <v>3</v>
      </c>
      <c r="E85" s="3">
        <v>4</v>
      </c>
      <c r="F85" s="3">
        <v>5</v>
      </c>
      <c r="G85" s="3">
        <v>6</v>
      </c>
      <c r="H85" s="3">
        <v>7</v>
      </c>
      <c r="I85" s="3">
        <v>8</v>
      </c>
      <c r="J85" s="4">
        <v>9</v>
      </c>
      <c r="K85" s="3">
        <v>10</v>
      </c>
    </row>
    <row r="86" spans="2:11" x14ac:dyDescent="0.3">
      <c r="B86" s="46" t="s">
        <v>46</v>
      </c>
      <c r="C86" s="46"/>
      <c r="D86" s="46"/>
      <c r="E86" s="46"/>
      <c r="F86" s="46"/>
      <c r="G86" s="46"/>
      <c r="H86" s="46"/>
      <c r="I86" s="46"/>
      <c r="J86" s="46"/>
      <c r="K86" s="46"/>
    </row>
    <row r="87" spans="2:11" x14ac:dyDescent="0.3">
      <c r="B87" s="3" t="s">
        <v>5</v>
      </c>
      <c r="C87" s="5" t="s">
        <v>41</v>
      </c>
      <c r="D87" s="6">
        <v>12</v>
      </c>
      <c r="E87" s="6" t="s">
        <v>27</v>
      </c>
      <c r="F87" s="7">
        <v>73</v>
      </c>
      <c r="G87" s="8">
        <v>5</v>
      </c>
      <c r="H87" s="9">
        <f t="shared" ref="H87:H88" si="15">ROUND(D87*F87*G87,2)</f>
        <v>4380</v>
      </c>
      <c r="I87" s="10">
        <v>23</v>
      </c>
      <c r="J87" s="9">
        <f>ROUND(H87*0.23,2)</f>
        <v>1007.4</v>
      </c>
      <c r="K87" s="9">
        <f>ROUND(H87+J87,2)</f>
        <v>5387.4</v>
      </c>
    </row>
    <row r="88" spans="2:11" x14ac:dyDescent="0.3">
      <c r="B88" s="3" t="s">
        <v>6</v>
      </c>
      <c r="C88" s="5" t="s">
        <v>42</v>
      </c>
      <c r="D88" s="6">
        <v>1</v>
      </c>
      <c r="E88" s="6" t="s">
        <v>20</v>
      </c>
      <c r="F88" s="7">
        <v>120185</v>
      </c>
      <c r="G88" s="8">
        <v>7.6200000000000004E-2</v>
      </c>
      <c r="H88" s="9">
        <f t="shared" si="15"/>
        <v>9158.1</v>
      </c>
      <c r="I88" s="10">
        <v>23</v>
      </c>
      <c r="J88" s="9">
        <f>ROUND(H88*0.23,2)</f>
        <v>2106.36</v>
      </c>
      <c r="K88" s="9">
        <f>ROUND(H88+J88,2)</f>
        <v>11264.46</v>
      </c>
    </row>
    <row r="89" spans="2:11" s="32" customFormat="1" x14ac:dyDescent="0.3">
      <c r="B89" s="15"/>
      <c r="C89" s="49" t="s">
        <v>52</v>
      </c>
      <c r="D89" s="50"/>
      <c r="E89" s="50"/>
      <c r="F89" s="50"/>
      <c r="G89" s="50"/>
      <c r="H89" s="50"/>
      <c r="I89" s="50"/>
      <c r="J89" s="51"/>
      <c r="K89" s="12">
        <f>K87+K88</f>
        <v>16651.86</v>
      </c>
    </row>
    <row r="90" spans="2:11" x14ac:dyDescent="0.3">
      <c r="B90" s="13"/>
      <c r="C90" s="13"/>
      <c r="D90" s="13"/>
      <c r="E90" s="13"/>
      <c r="F90" s="16"/>
      <c r="G90" s="13"/>
      <c r="H90" s="13"/>
      <c r="I90" s="13"/>
      <c r="J90" s="13"/>
      <c r="K90" s="14"/>
    </row>
    <row r="91" spans="2:11" ht="27.5" customHeight="1" x14ac:dyDescent="0.3">
      <c r="H91" s="56" t="s">
        <v>66</v>
      </c>
      <c r="I91" s="56"/>
      <c r="J91" s="56"/>
      <c r="K91" s="33">
        <f>K17+K33+K48+K65+K80+K89</f>
        <v>148917.02999999997</v>
      </c>
    </row>
    <row r="93" spans="2:11" s="31" customFormat="1" x14ac:dyDescent="0.3">
      <c r="B93" s="53" t="s">
        <v>0</v>
      </c>
      <c r="C93" s="53" t="s">
        <v>1</v>
      </c>
      <c r="D93" s="53" t="s">
        <v>54</v>
      </c>
      <c r="E93" s="53" t="s">
        <v>28</v>
      </c>
      <c r="F93" s="53" t="s">
        <v>59</v>
      </c>
      <c r="G93" s="57" t="s">
        <v>3</v>
      </c>
      <c r="H93" s="58"/>
      <c r="I93" s="53" t="s">
        <v>58</v>
      </c>
    </row>
    <row r="94" spans="2:11" s="31" customFormat="1" x14ac:dyDescent="0.3">
      <c r="B94" s="54"/>
      <c r="C94" s="54"/>
      <c r="D94" s="54"/>
      <c r="E94" s="54"/>
      <c r="F94" s="54"/>
      <c r="G94" s="59"/>
      <c r="H94" s="60"/>
      <c r="I94" s="54"/>
    </row>
    <row r="95" spans="2:11" s="31" customFormat="1" ht="54.5" customHeight="1" x14ac:dyDescent="0.3">
      <c r="B95" s="54"/>
      <c r="C95" s="54"/>
      <c r="D95" s="54"/>
      <c r="E95" s="54"/>
      <c r="F95" s="54"/>
      <c r="G95" s="2" t="s">
        <v>4</v>
      </c>
      <c r="H95" s="2" t="s">
        <v>60</v>
      </c>
      <c r="I95" s="54"/>
    </row>
    <row r="96" spans="2:11" s="31" customFormat="1" x14ac:dyDescent="0.3">
      <c r="B96" s="1">
        <v>1</v>
      </c>
      <c r="C96" s="1">
        <v>2</v>
      </c>
      <c r="D96" s="1">
        <v>3</v>
      </c>
      <c r="E96" s="1">
        <v>4</v>
      </c>
      <c r="F96" s="1">
        <v>5</v>
      </c>
      <c r="G96" s="1">
        <v>6</v>
      </c>
      <c r="H96" s="1">
        <v>7</v>
      </c>
      <c r="I96" s="1">
        <v>8</v>
      </c>
    </row>
    <row r="97" spans="1:15" s="31" customFormat="1" x14ac:dyDescent="0.3">
      <c r="B97" s="61" t="s">
        <v>53</v>
      </c>
      <c r="C97" s="62"/>
      <c r="D97" s="62"/>
      <c r="E97" s="62"/>
      <c r="F97" s="62"/>
      <c r="G97" s="62"/>
      <c r="H97" s="62"/>
      <c r="I97" s="63"/>
    </row>
    <row r="98" spans="1:15" x14ac:dyDescent="0.3">
      <c r="B98" s="17">
        <v>1</v>
      </c>
      <c r="C98" s="17" t="s">
        <v>74</v>
      </c>
      <c r="D98" s="18">
        <v>534426</v>
      </c>
      <c r="E98" s="19"/>
      <c r="F98" s="20">
        <f>ROUND(D98*E98,2)</f>
        <v>0</v>
      </c>
      <c r="G98" s="20">
        <v>23</v>
      </c>
      <c r="H98" s="20">
        <f>ROUND(F98*0.23,2)</f>
        <v>0</v>
      </c>
      <c r="I98" s="20">
        <f>F98+H98</f>
        <v>0</v>
      </c>
    </row>
    <row r="99" spans="1:15" x14ac:dyDescent="0.3">
      <c r="B99" s="34">
        <v>2</v>
      </c>
      <c r="C99" s="17" t="s">
        <v>71</v>
      </c>
      <c r="D99" s="18">
        <v>4539</v>
      </c>
      <c r="E99" s="19"/>
      <c r="F99" s="20">
        <f t="shared" ref="F99:F101" si="16">ROUND(D99*E99,2)</f>
        <v>0</v>
      </c>
      <c r="G99" s="20">
        <v>23</v>
      </c>
      <c r="H99" s="20">
        <f t="shared" ref="H99:H101" si="17">ROUND(F99*0.23,2)</f>
        <v>0</v>
      </c>
      <c r="I99" s="20">
        <f t="shared" ref="I99:I101" si="18">F99+H99</f>
        <v>0</v>
      </c>
    </row>
    <row r="100" spans="1:15" x14ac:dyDescent="0.3">
      <c r="B100" s="34">
        <v>3</v>
      </c>
      <c r="C100" s="17" t="s">
        <v>72</v>
      </c>
      <c r="D100" s="18">
        <v>101</v>
      </c>
      <c r="E100" s="19"/>
      <c r="F100" s="20">
        <f t="shared" si="16"/>
        <v>0</v>
      </c>
      <c r="G100" s="20">
        <v>23</v>
      </c>
      <c r="H100" s="20">
        <f t="shared" si="17"/>
        <v>0</v>
      </c>
      <c r="I100" s="20">
        <f t="shared" si="18"/>
        <v>0</v>
      </c>
    </row>
    <row r="101" spans="1:15" x14ac:dyDescent="0.3">
      <c r="B101" s="34">
        <v>4</v>
      </c>
      <c r="C101" s="67" t="s">
        <v>73</v>
      </c>
      <c r="D101" s="18">
        <v>40</v>
      </c>
      <c r="E101" s="19"/>
      <c r="F101" s="20">
        <f t="shared" si="16"/>
        <v>0</v>
      </c>
      <c r="G101" s="20">
        <v>23</v>
      </c>
      <c r="H101" s="20">
        <f t="shared" si="17"/>
        <v>0</v>
      </c>
      <c r="I101" s="20">
        <f t="shared" si="18"/>
        <v>0</v>
      </c>
    </row>
    <row r="102" spans="1:15" x14ac:dyDescent="0.3">
      <c r="B102" s="34"/>
      <c r="C102" s="35" t="s">
        <v>31</v>
      </c>
      <c r="D102" s="21">
        <f>SUM(D98:D101)</f>
        <v>539106</v>
      </c>
      <c r="E102" s="22" t="s">
        <v>21</v>
      </c>
      <c r="F102" s="23" t="s">
        <v>21</v>
      </c>
      <c r="G102" s="24">
        <v>23</v>
      </c>
      <c r="H102" s="23" t="s">
        <v>21</v>
      </c>
      <c r="I102" s="24">
        <f>SUM(I98:I101)</f>
        <v>0</v>
      </c>
    </row>
    <row r="103" spans="1:15" x14ac:dyDescent="0.3">
      <c r="B103" s="36"/>
      <c r="C103" s="37"/>
      <c r="D103" s="25"/>
      <c r="E103" s="26"/>
      <c r="F103" s="27"/>
      <c r="G103" s="28"/>
      <c r="H103" s="27"/>
      <c r="I103" s="28"/>
    </row>
    <row r="104" spans="1:15" x14ac:dyDescent="0.3">
      <c r="B104" s="36"/>
      <c r="C104" s="37"/>
      <c r="D104" s="25"/>
      <c r="E104" s="26"/>
      <c r="F104" s="27"/>
      <c r="G104" s="41" t="s">
        <v>57</v>
      </c>
      <c r="H104" s="42"/>
      <c r="I104" s="41"/>
    </row>
    <row r="105" spans="1:15" ht="20" customHeight="1" x14ac:dyDescent="0.3">
      <c r="B105" s="36"/>
      <c r="C105" s="37"/>
      <c r="D105" s="25"/>
      <c r="E105" s="26"/>
      <c r="F105" s="27"/>
      <c r="G105" s="66" t="s">
        <v>56</v>
      </c>
      <c r="H105" s="66"/>
      <c r="I105" s="66"/>
      <c r="J105" s="66"/>
      <c r="K105" s="43">
        <f>K91+I102</f>
        <v>148917.02999999997</v>
      </c>
    </row>
    <row r="106" spans="1:15" ht="20" customHeight="1" x14ac:dyDescent="0.3">
      <c r="B106" s="36"/>
      <c r="C106" s="37"/>
      <c r="D106" s="25"/>
      <c r="E106" s="26"/>
      <c r="F106" s="27"/>
      <c r="G106" s="66" t="s">
        <v>67</v>
      </c>
      <c r="H106" s="66"/>
      <c r="I106" s="66"/>
      <c r="J106" s="66"/>
      <c r="K106" s="44">
        <f>K105/1.23</f>
        <v>121070.75609756095</v>
      </c>
    </row>
    <row r="107" spans="1:15" ht="20" customHeight="1" x14ac:dyDescent="0.3">
      <c r="B107" s="36"/>
      <c r="C107" s="37"/>
      <c r="D107" s="25"/>
      <c r="E107" s="26"/>
      <c r="F107" s="27"/>
      <c r="G107" s="66" t="s">
        <v>75</v>
      </c>
      <c r="H107" s="66"/>
      <c r="I107" s="66"/>
      <c r="J107" s="66"/>
      <c r="K107" s="45">
        <f>ROUND(K106*0.2,2)</f>
        <v>24214.15</v>
      </c>
    </row>
    <row r="108" spans="1:15" ht="23" customHeight="1" x14ac:dyDescent="0.3">
      <c r="B108" s="36"/>
      <c r="C108" s="37"/>
      <c r="D108" s="25"/>
      <c r="E108" s="26"/>
      <c r="F108" s="27"/>
      <c r="G108" s="66" t="s">
        <v>68</v>
      </c>
      <c r="H108" s="66"/>
      <c r="I108" s="66"/>
      <c r="J108" s="66"/>
      <c r="K108" s="44">
        <f>K106+K107</f>
        <v>145284.90609756095</v>
      </c>
    </row>
    <row r="109" spans="1:15" ht="28.5" customHeight="1" x14ac:dyDescent="0.3">
      <c r="B109" s="36"/>
      <c r="C109" s="37"/>
      <c r="D109" s="25"/>
      <c r="E109" s="26"/>
      <c r="F109" s="27"/>
      <c r="G109" s="66" t="s">
        <v>55</v>
      </c>
      <c r="H109" s="66"/>
      <c r="I109" s="66"/>
      <c r="J109" s="66"/>
      <c r="K109" s="45">
        <f>ROUND(K108*1.23,2)</f>
        <v>178700.43</v>
      </c>
    </row>
    <row r="110" spans="1:15" x14ac:dyDescent="0.3">
      <c r="B110" s="36"/>
      <c r="C110" s="37"/>
      <c r="D110" s="25"/>
      <c r="E110" s="26"/>
      <c r="F110" s="27"/>
      <c r="G110" s="28"/>
      <c r="H110" s="27"/>
      <c r="I110" s="28"/>
    </row>
    <row r="111" spans="1:15" x14ac:dyDescent="0.3"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3" customHeight="1" x14ac:dyDescent="0.3">
      <c r="A112" s="65" t="s">
        <v>29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38"/>
      <c r="M112" s="38"/>
      <c r="N112" s="38"/>
      <c r="O112" s="38"/>
    </row>
    <row r="113" spans="1:19" ht="13" customHeight="1" x14ac:dyDescent="0.3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38"/>
      <c r="M113" s="38"/>
      <c r="N113" s="38"/>
      <c r="O113" s="38"/>
    </row>
    <row r="114" spans="1:19" x14ac:dyDescent="0.3"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9" x14ac:dyDescent="0.3">
      <c r="G115" s="38"/>
      <c r="H115" s="39"/>
      <c r="I115" s="38"/>
      <c r="J115" s="38"/>
      <c r="K115" s="38"/>
      <c r="L115" s="38"/>
      <c r="M115" s="38"/>
      <c r="N115" s="38"/>
      <c r="O115" s="38"/>
      <c r="Q115" s="29" t="s">
        <v>37</v>
      </c>
      <c r="R115" s="38" t="s">
        <v>35</v>
      </c>
      <c r="S115" s="39">
        <f>I102+K91</f>
        <v>148917.02999999997</v>
      </c>
    </row>
    <row r="116" spans="1:19" x14ac:dyDescent="0.3">
      <c r="G116" s="38"/>
      <c r="H116" s="39"/>
      <c r="I116" s="38"/>
      <c r="J116" s="39"/>
      <c r="K116" s="38"/>
      <c r="L116" s="38"/>
      <c r="M116" s="38"/>
      <c r="N116" s="38"/>
      <c r="O116" s="38"/>
      <c r="R116" s="38" t="s">
        <v>36</v>
      </c>
      <c r="S116" s="39">
        <f>S115/1.23</f>
        <v>121070.75609756095</v>
      </c>
    </row>
    <row r="117" spans="1:19" x14ac:dyDescent="0.3">
      <c r="G117" s="38"/>
      <c r="H117" s="39"/>
      <c r="I117" s="38"/>
      <c r="J117" s="39"/>
      <c r="K117" s="38"/>
      <c r="L117" s="38"/>
      <c r="M117" s="38"/>
      <c r="N117" s="38"/>
      <c r="O117" s="38"/>
      <c r="R117" s="38" t="s">
        <v>38</v>
      </c>
      <c r="S117" s="39">
        <f>ROUND(S116/4.3117,2)</f>
        <v>28079.59</v>
      </c>
    </row>
    <row r="118" spans="1:19" x14ac:dyDescent="0.3">
      <c r="G118" s="38"/>
      <c r="H118" s="39"/>
      <c r="I118" s="38"/>
      <c r="J118" s="39"/>
      <c r="K118" s="38"/>
      <c r="L118" s="38"/>
      <c r="M118" s="38"/>
      <c r="N118" s="38"/>
      <c r="O118" s="38"/>
      <c r="R118" s="38"/>
      <c r="S118" s="39"/>
    </row>
    <row r="119" spans="1:19" x14ac:dyDescent="0.3">
      <c r="J119" s="40"/>
    </row>
    <row r="120" spans="1:19" x14ac:dyDescent="0.3">
      <c r="J120" s="40"/>
      <c r="K120" s="32"/>
    </row>
  </sheetData>
  <mergeCells count="84">
    <mergeCell ref="A112:K113"/>
    <mergeCell ref="G105:J105"/>
    <mergeCell ref="G106:J106"/>
    <mergeCell ref="G107:J107"/>
    <mergeCell ref="G108:J108"/>
    <mergeCell ref="G109:J109"/>
    <mergeCell ref="B3:C3"/>
    <mergeCell ref="B4:B6"/>
    <mergeCell ref="C4:C6"/>
    <mergeCell ref="D4:D6"/>
    <mergeCell ref="E4:E6"/>
    <mergeCell ref="F4:F6"/>
    <mergeCell ref="G4:G6"/>
    <mergeCell ref="H4:H6"/>
    <mergeCell ref="I4:J5"/>
    <mergeCell ref="B24:K24"/>
    <mergeCell ref="B33:J33"/>
    <mergeCell ref="B35:B37"/>
    <mergeCell ref="C35:C37"/>
    <mergeCell ref="B97:I97"/>
    <mergeCell ref="K4:K6"/>
    <mergeCell ref="B8:K8"/>
    <mergeCell ref="B17:J17"/>
    <mergeCell ref="B20:B22"/>
    <mergeCell ref="C20:C22"/>
    <mergeCell ref="D20:D22"/>
    <mergeCell ref="E20:E22"/>
    <mergeCell ref="F20:F22"/>
    <mergeCell ref="G20:G22"/>
    <mergeCell ref="H20:H22"/>
    <mergeCell ref="I20:J21"/>
    <mergeCell ref="K20:K22"/>
    <mergeCell ref="H50:H52"/>
    <mergeCell ref="I50:J51"/>
    <mergeCell ref="K50:K52"/>
    <mergeCell ref="G35:G37"/>
    <mergeCell ref="H35:H37"/>
    <mergeCell ref="I35:J36"/>
    <mergeCell ref="K35:K37"/>
    <mergeCell ref="G67:G69"/>
    <mergeCell ref="H67:H69"/>
    <mergeCell ref="I67:J68"/>
    <mergeCell ref="D35:D37"/>
    <mergeCell ref="E35:E37"/>
    <mergeCell ref="F35:F37"/>
    <mergeCell ref="B54:K54"/>
    <mergeCell ref="B65:J65"/>
    <mergeCell ref="B39:K39"/>
    <mergeCell ref="B48:J48"/>
    <mergeCell ref="B50:B52"/>
    <mergeCell ref="C50:C52"/>
    <mergeCell ref="D50:D52"/>
    <mergeCell ref="E50:E52"/>
    <mergeCell ref="F50:F52"/>
    <mergeCell ref="G50:G52"/>
    <mergeCell ref="B67:B69"/>
    <mergeCell ref="C67:C69"/>
    <mergeCell ref="D67:D69"/>
    <mergeCell ref="E67:E69"/>
    <mergeCell ref="F67:F69"/>
    <mergeCell ref="H91:J91"/>
    <mergeCell ref="B93:B95"/>
    <mergeCell ref="C93:C95"/>
    <mergeCell ref="D93:D95"/>
    <mergeCell ref="E93:E95"/>
    <mergeCell ref="F93:F95"/>
    <mergeCell ref="G93:H94"/>
    <mergeCell ref="I93:I95"/>
    <mergeCell ref="B86:K86"/>
    <mergeCell ref="A1:K1"/>
    <mergeCell ref="A2:K2"/>
    <mergeCell ref="C89:J89"/>
    <mergeCell ref="F82:F84"/>
    <mergeCell ref="G82:G84"/>
    <mergeCell ref="H82:H84"/>
    <mergeCell ref="I82:J83"/>
    <mergeCell ref="K82:K84"/>
    <mergeCell ref="K67:K69"/>
    <mergeCell ref="B71:K71"/>
    <mergeCell ref="B80:J80"/>
    <mergeCell ref="B82:B84"/>
    <mergeCell ref="C82:C84"/>
    <mergeCell ref="D82:D84"/>
    <mergeCell ref="E82:E84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2021-10-26T11:02:02Z</dcterms:modified>
</cp:coreProperties>
</file>